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AbSol Internal Business\Vendors\World Link\"/>
    </mc:Choice>
  </mc:AlternateContent>
  <xr:revisionPtr revIDLastSave="0" documentId="8_{32294DEE-ACFA-4C71-B6CB-20D853A38D1A}" xr6:coauthVersionLast="40" xr6:coauthVersionMax="40" xr10:uidLastSave="{00000000-0000-0000-0000-000000000000}"/>
  <bookViews>
    <workbookView xWindow="96" yWindow="36" windowWidth="16776" windowHeight="7944" activeTab="1" xr2:uid="{00000000-000D-0000-FFFF-FFFF00000000}"/>
  </bookViews>
  <sheets>
    <sheet name="Goals" sheetId="1" r:id="rId1"/>
    <sheet name="Calcula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3" i="1"/>
  <c r="F4" i="1" s="1"/>
  <c r="F9" i="1" s="1"/>
  <c r="E3" i="1"/>
  <c r="E4" i="1" s="1"/>
  <c r="E9" i="1" s="1"/>
  <c r="D3" i="1"/>
  <c r="G3" i="1" s="1"/>
  <c r="H3" i="1" s="1"/>
  <c r="H7" i="1" s="1"/>
  <c r="C3" i="1"/>
  <c r="D4" i="1" l="1"/>
  <c r="D9" i="1" s="1"/>
  <c r="G9" i="1" s="1"/>
  <c r="H9" i="1" s="1"/>
  <c r="G4" i="1"/>
  <c r="K9" i="2"/>
  <c r="J9" i="2"/>
  <c r="K8" i="2"/>
  <c r="J8" i="2"/>
  <c r="J7" i="2"/>
  <c r="K6" i="2"/>
  <c r="J6" i="2"/>
  <c r="H4" i="1" l="1"/>
  <c r="C16" i="2"/>
  <c r="K16" i="2"/>
  <c r="L6" i="2" s="1"/>
  <c r="D16" i="2"/>
  <c r="J16" i="2"/>
  <c r="I8" i="2"/>
  <c r="I6" i="2"/>
  <c r="C2" i="2"/>
  <c r="C3" i="2" s="1"/>
  <c r="E7" i="2"/>
  <c r="G7" i="2" s="1"/>
  <c r="E8" i="2"/>
  <c r="G8" i="2" s="1"/>
  <c r="E9" i="2"/>
  <c r="G9" i="2" s="1"/>
  <c r="E6" i="2"/>
  <c r="G6" i="2" s="1"/>
  <c r="I16" i="2" l="1"/>
  <c r="L7" i="2"/>
  <c r="N7" i="2" s="1"/>
  <c r="O7" i="2" s="1"/>
  <c r="N6" i="2"/>
  <c r="O6" i="2" s="1"/>
  <c r="L9" i="2"/>
  <c r="N9" i="2" s="1"/>
  <c r="O9" i="2" s="1"/>
  <c r="L8" i="2"/>
  <c r="N8" i="2" s="1"/>
  <c r="O8" i="2" s="1"/>
  <c r="E16" i="2"/>
  <c r="O16" i="2" l="1"/>
  <c r="O18" i="2" s="1"/>
  <c r="P7" i="2" s="1"/>
  <c r="Q7" i="2" s="1"/>
  <c r="L16" i="2"/>
  <c r="P6" i="2" l="1"/>
  <c r="Q6" i="2" s="1"/>
  <c r="P9" i="2"/>
  <c r="Q9" i="2" s="1"/>
  <c r="P8" i="2"/>
  <c r="Q8" i="2" s="1"/>
  <c r="Q18" i="2" l="1"/>
  <c r="N16" i="2"/>
</calcChain>
</file>

<file path=xl/sharedStrings.xml><?xml version="1.0" encoding="utf-8"?>
<sst xmlns="http://schemas.openxmlformats.org/spreadsheetml/2006/main" count="44" uniqueCount="44">
  <si>
    <t>Employees</t>
  </si>
  <si>
    <t>Annie</t>
  </si>
  <si>
    <t>Jackie</t>
  </si>
  <si>
    <t>Danniell</t>
  </si>
  <si>
    <t>Kerry</t>
  </si>
  <si>
    <t>Wendy</t>
  </si>
  <si>
    <t>Daphne</t>
  </si>
  <si>
    <t>Group</t>
  </si>
  <si>
    <t>Months of Service</t>
  </si>
  <si>
    <t>Start Date</t>
  </si>
  <si>
    <t>Today's Date</t>
  </si>
  <si>
    <t>Quarterly Revenue</t>
  </si>
  <si>
    <t>Quarterly Bonus</t>
  </si>
  <si>
    <t>Bonus Available</t>
  </si>
  <si>
    <t>Month Value</t>
  </si>
  <si>
    <t>Opening Employee</t>
  </si>
  <si>
    <t>Hourly Rate</t>
  </si>
  <si>
    <t>Average Hours in Quarter</t>
  </si>
  <si>
    <t>Pay in Quarter</t>
  </si>
  <si>
    <t>Totals</t>
  </si>
  <si>
    <t>#</t>
  </si>
  <si>
    <t>Conversion Factor</t>
  </si>
  <si>
    <t>Months of Service Weighted Value</t>
  </si>
  <si>
    <t>Quarterly Pay %</t>
  </si>
  <si>
    <t>Pay Value</t>
  </si>
  <si>
    <t>Total Points</t>
  </si>
  <si>
    <t>Pay Points Weighted Value</t>
  </si>
  <si>
    <t>Total Weighted Points</t>
  </si>
  <si>
    <t>Group Bonus</t>
  </si>
  <si>
    <t>Daily</t>
  </si>
  <si>
    <t>Weekly</t>
  </si>
  <si>
    <t>January</t>
  </si>
  <si>
    <t>February</t>
  </si>
  <si>
    <t>March</t>
  </si>
  <si>
    <t>Days in Month</t>
  </si>
  <si>
    <t>Goal</t>
  </si>
  <si>
    <t>Base Bonus</t>
  </si>
  <si>
    <t>Superstar Total</t>
  </si>
  <si>
    <t>Extra Bonus</t>
  </si>
  <si>
    <t>Quarterly Goals</t>
  </si>
  <si>
    <t>Annual Goal</t>
  </si>
  <si>
    <t>SuperStar Annual Bonus</t>
  </si>
  <si>
    <t>Max Bonus</t>
  </si>
  <si>
    <t>These numbers will vary based on the goals set for each week. To modify, Copy page, paste to new sheet. Make changes only it green fields to preserve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</si>
</sst>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&quot;$&quot;* #,##0_);_(&quot;$&quot;* \(#,##0\);_(&quot;$&quot;* &quot;-&quot;??_);_(@_)"/>
    <numFmt numFmtId="167" formatCode="0.0%"/>
  </numFmts>
  <fonts count="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  <font>
      <b/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/>
    <xf numFmtId="44" fontId="0" fillId="0" borderId="0" xfId="2" applyFont="1" applyAlignment="1"/>
    <xf numFmtId="9" fontId="0" fillId="0" borderId="0" xfId="3" applyFont="1" applyAlignment="1"/>
    <xf numFmtId="44" fontId="0" fillId="0" borderId="0" xfId="0" applyNumberFormat="1" applyAlignment="1"/>
    <xf numFmtId="0" fontId="0" fillId="0" borderId="0" xfId="0" applyAlignment="1">
      <alignment horizontal="left" vertical="top" wrapText="1"/>
    </xf>
    <xf numFmtId="8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43" fontId="0" fillId="0" borderId="1" xfId="1" applyFont="1" applyBorder="1" applyAlignment="1"/>
    <xf numFmtId="44" fontId="0" fillId="0" borderId="1" xfId="2" applyFont="1" applyBorder="1" applyAlignment="1"/>
    <xf numFmtId="43" fontId="0" fillId="2" borderId="1" xfId="1" applyFont="1" applyFill="1" applyBorder="1" applyAlignment="1"/>
    <xf numFmtId="44" fontId="0" fillId="2" borderId="1" xfId="2" applyFont="1" applyFill="1" applyBorder="1" applyAlignment="1"/>
    <xf numFmtId="9" fontId="0" fillId="0" borderId="1" xfId="3" applyFont="1" applyBorder="1" applyAlignment="1"/>
    <xf numFmtId="44" fontId="0" fillId="0" borderId="1" xfId="0" applyNumberFormat="1" applyBorder="1" applyAlignment="1"/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4" fontId="2" fillId="0" borderId="1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/>
    <xf numFmtId="165" fontId="0" fillId="3" borderId="0" xfId="0" applyNumberFormat="1" applyFill="1" applyAlignment="1"/>
    <xf numFmtId="44" fontId="0" fillId="3" borderId="0" xfId="2" applyFont="1" applyFill="1" applyAlignment="1"/>
    <xf numFmtId="0" fontId="0" fillId="4" borderId="1" xfId="0" applyFill="1" applyBorder="1" applyAlignment="1">
      <alignment horizontal="center"/>
    </xf>
    <xf numFmtId="9" fontId="0" fillId="0" borderId="1" xfId="3" applyFont="1" applyFill="1" applyBorder="1" applyAlignment="1"/>
    <xf numFmtId="43" fontId="0" fillId="0" borderId="1" xfId="1" applyFont="1" applyFill="1" applyBorder="1" applyAlignment="1"/>
    <xf numFmtId="43" fontId="0" fillId="4" borderId="1" xfId="1" applyFont="1" applyFill="1" applyBorder="1" applyAlignment="1"/>
    <xf numFmtId="43" fontId="0" fillId="4" borderId="1" xfId="0" applyNumberFormat="1" applyFill="1" applyBorder="1" applyAlignment="1"/>
    <xf numFmtId="43" fontId="0" fillId="4" borderId="1" xfId="3" applyNumberFormat="1" applyFont="1" applyFill="1" applyBorder="1" applyAlignment="1"/>
    <xf numFmtId="164" fontId="0" fillId="4" borderId="1" xfId="3" applyNumberFormat="1" applyFont="1" applyFill="1" applyBorder="1" applyAlignment="1"/>
    <xf numFmtId="0" fontId="0" fillId="3" borderId="0" xfId="0" applyFill="1" applyAlignment="1">
      <alignment horizontal="left"/>
    </xf>
    <xf numFmtId="43" fontId="2" fillId="0" borderId="1" xfId="3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44" fontId="3" fillId="5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0" xfId="2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3" applyNumberFormat="1" applyFont="1" applyAlignment="1">
      <alignment vertical="center"/>
    </xf>
    <xf numFmtId="44" fontId="0" fillId="0" borderId="0" xfId="2" applyFont="1" applyAlignment="1">
      <alignment vertical="center"/>
    </xf>
    <xf numFmtId="9" fontId="0" fillId="0" borderId="0" xfId="3" applyFont="1" applyAlignment="1">
      <alignment vertical="center"/>
    </xf>
    <xf numFmtId="166" fontId="0" fillId="5" borderId="0" xfId="2" applyNumberFormat="1" applyFont="1" applyFill="1" applyAlignment="1">
      <alignment vertical="center"/>
    </xf>
    <xf numFmtId="166" fontId="0" fillId="2" borderId="0" xfId="2" applyNumberFormat="1" applyFont="1" applyFill="1" applyAlignment="1">
      <alignment vertical="center"/>
    </xf>
    <xf numFmtId="0" fontId="0" fillId="0" borderId="0" xfId="0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A16" sqref="A16"/>
    </sheetView>
  </sheetViews>
  <sheetFormatPr defaultColWidth="10.5" defaultRowHeight="13.8" x14ac:dyDescent="0.25"/>
  <cols>
    <col min="1" max="1" width="13.5" style="49" bestFit="1" customWidth="1"/>
    <col min="2" max="2" width="10.5" style="49"/>
    <col min="3" max="3" width="11.09765625" style="53" bestFit="1" customWidth="1"/>
    <col min="4" max="6" width="12.09765625" style="53" bestFit="1" customWidth="1"/>
    <col min="7" max="7" width="15.09765625" style="53" bestFit="1" customWidth="1"/>
    <col min="8" max="8" width="13.69921875" style="53" bestFit="1" customWidth="1"/>
    <col min="9" max="16384" width="10.5" style="49"/>
  </cols>
  <sheetData>
    <row r="1" spans="1:11" s="44" customFormat="1" x14ac:dyDescent="0.25">
      <c r="A1" s="42" t="s">
        <v>28</v>
      </c>
      <c r="B1" s="42" t="s">
        <v>29</v>
      </c>
      <c r="C1" s="43" t="s">
        <v>30</v>
      </c>
      <c r="D1" s="43" t="s">
        <v>31</v>
      </c>
      <c r="E1" s="43" t="s">
        <v>32</v>
      </c>
      <c r="F1" s="43" t="s">
        <v>33</v>
      </c>
      <c r="G1" s="43" t="s">
        <v>39</v>
      </c>
      <c r="H1" s="43" t="s">
        <v>40</v>
      </c>
    </row>
    <row r="2" spans="1:11" s="45" customFormat="1" ht="13.8" customHeight="1" x14ac:dyDescent="0.25">
      <c r="A2" s="45" t="s">
        <v>34</v>
      </c>
      <c r="B2" s="45">
        <v>1</v>
      </c>
      <c r="C2" s="45">
        <v>5</v>
      </c>
      <c r="D2" s="45">
        <v>23</v>
      </c>
      <c r="E2" s="45">
        <v>20</v>
      </c>
      <c r="F2" s="45">
        <v>22</v>
      </c>
      <c r="G2" s="46"/>
      <c r="H2" s="47"/>
      <c r="I2" s="48"/>
      <c r="J2" s="48"/>
      <c r="K2" s="48"/>
    </row>
    <row r="3" spans="1:11" x14ac:dyDescent="0.25">
      <c r="A3" s="49" t="s">
        <v>35</v>
      </c>
      <c r="B3" s="56">
        <v>5000</v>
      </c>
      <c r="C3" s="50">
        <f>$B$3*C2</f>
        <v>25000</v>
      </c>
      <c r="D3" s="50">
        <f t="shared" ref="D3:F3" si="0">$B$3*D2</f>
        <v>115000</v>
      </c>
      <c r="E3" s="50">
        <f t="shared" si="0"/>
        <v>100000</v>
      </c>
      <c r="F3" s="50">
        <f t="shared" si="0"/>
        <v>110000</v>
      </c>
      <c r="G3" s="50">
        <f>SUM(D3:F3)</f>
        <v>325000</v>
      </c>
      <c r="H3" s="50">
        <f>SUM(G3*4)+(G5*4)</f>
        <v>1500000</v>
      </c>
      <c r="I3" s="51"/>
      <c r="J3" s="51"/>
      <c r="K3" s="51"/>
    </row>
    <row r="4" spans="1:11" x14ac:dyDescent="0.25">
      <c r="A4" s="49" t="s">
        <v>36</v>
      </c>
      <c r="B4" s="52">
        <v>0.02</v>
      </c>
      <c r="C4" s="49"/>
      <c r="D4" s="50">
        <f>$B$4*D3</f>
        <v>2300</v>
      </c>
      <c r="E4" s="50">
        <f t="shared" ref="E4:F4" si="1">$B$4*E3</f>
        <v>2000</v>
      </c>
      <c r="F4" s="50">
        <f t="shared" si="1"/>
        <v>2200</v>
      </c>
      <c r="G4" s="50">
        <f>B4*G3</f>
        <v>6500</v>
      </c>
      <c r="H4" s="50">
        <f>G4*4</f>
        <v>26000</v>
      </c>
      <c r="I4" s="51"/>
      <c r="J4" s="51"/>
      <c r="K4" s="51"/>
    </row>
    <row r="5" spans="1:11" x14ac:dyDescent="0.25">
      <c r="A5" s="49" t="s">
        <v>37</v>
      </c>
      <c r="B5" s="50"/>
      <c r="C5" s="50"/>
      <c r="D5" s="50"/>
      <c r="E5" s="50"/>
      <c r="F5" s="50"/>
      <c r="G5" s="56">
        <v>50000</v>
      </c>
      <c r="H5" s="50"/>
      <c r="I5" s="51"/>
      <c r="J5" s="51"/>
      <c r="K5" s="51"/>
    </row>
    <row r="6" spans="1:11" x14ac:dyDescent="0.25">
      <c r="A6" s="49" t="s">
        <v>38</v>
      </c>
      <c r="B6" s="52">
        <v>2.5000000000000001E-2</v>
      </c>
      <c r="C6" s="50"/>
      <c r="D6" s="50"/>
      <c r="E6" s="50"/>
      <c r="F6" s="50"/>
      <c r="G6" s="50">
        <f>$B$6*G5</f>
        <v>1250</v>
      </c>
      <c r="H6" s="50"/>
      <c r="I6" s="51"/>
      <c r="J6" s="51"/>
      <c r="K6" s="51"/>
    </row>
    <row r="7" spans="1:11" x14ac:dyDescent="0.25">
      <c r="A7" s="49" t="s">
        <v>41</v>
      </c>
      <c r="B7" s="52">
        <v>0.01</v>
      </c>
      <c r="C7" s="50"/>
      <c r="D7" s="50"/>
      <c r="E7" s="50"/>
      <c r="F7" s="50"/>
      <c r="G7" s="54"/>
      <c r="H7" s="50">
        <f>B7*H3</f>
        <v>15000</v>
      </c>
      <c r="I7" s="51"/>
      <c r="J7" s="51"/>
      <c r="K7" s="51"/>
    </row>
    <row r="8" spans="1:11" x14ac:dyDescent="0.25">
      <c r="B8" s="50"/>
      <c r="C8" s="50"/>
      <c r="D8" s="50"/>
      <c r="E8" s="50"/>
      <c r="F8" s="50"/>
      <c r="G8" s="50"/>
      <c r="H8" s="50"/>
      <c r="I8" s="51"/>
      <c r="J8" s="51"/>
      <c r="K8" s="51"/>
    </row>
    <row r="9" spans="1:11" x14ac:dyDescent="0.25">
      <c r="A9" s="55" t="s">
        <v>42</v>
      </c>
      <c r="B9" s="55"/>
      <c r="C9" s="55"/>
      <c r="D9" s="55">
        <f>SUM(D4)</f>
        <v>2300</v>
      </c>
      <c r="E9" s="55">
        <f t="shared" ref="E9:F9" si="2">SUM(E4)</f>
        <v>2000</v>
      </c>
      <c r="F9" s="55">
        <f t="shared" si="2"/>
        <v>2200</v>
      </c>
      <c r="G9" s="55">
        <f>SUM(D9:F9)+G6</f>
        <v>7750</v>
      </c>
      <c r="H9" s="55">
        <f>SUM(G9+H7)</f>
        <v>22750</v>
      </c>
      <c r="I9" s="51"/>
      <c r="J9" s="51"/>
      <c r="K9" s="51"/>
    </row>
    <row r="10" spans="1:11" x14ac:dyDescent="0.25">
      <c r="H10" s="50"/>
      <c r="I10" s="51"/>
      <c r="J10" s="51"/>
      <c r="K10" s="51"/>
    </row>
    <row r="11" spans="1:11" x14ac:dyDescent="0.25">
      <c r="H11" s="50"/>
      <c r="I11" s="51"/>
      <c r="J11" s="51"/>
      <c r="K11" s="51"/>
    </row>
    <row r="13" spans="1:11" ht="49.8" customHeight="1" x14ac:dyDescent="0.25">
      <c r="A13" s="57" t="s">
        <v>43</v>
      </c>
      <c r="B13" s="57"/>
      <c r="C13" s="57"/>
      <c r="D13" s="57"/>
      <c r="E13" s="57"/>
      <c r="F13" s="57"/>
      <c r="G13" s="57"/>
      <c r="H13" s="57"/>
    </row>
  </sheetData>
  <mergeCells count="1"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workbookViewId="0">
      <selection activeCell="B20" sqref="B20"/>
    </sheetView>
  </sheetViews>
  <sheetFormatPr defaultRowHeight="13.8" x14ac:dyDescent="0.25"/>
  <cols>
    <col min="1" max="1" width="2.19921875" style="3" bestFit="1" customWidth="1"/>
    <col min="2" max="2" width="17.796875" style="3" bestFit="1" customWidth="1"/>
    <col min="3" max="3" width="12.09765625" style="3" bestFit="1" customWidth="1"/>
    <col min="4" max="4" width="9.796875" style="3" bestFit="1" customWidth="1"/>
    <col min="5" max="5" width="9.69921875" style="3" bestFit="1" customWidth="1"/>
    <col min="6" max="6" width="6.69921875" style="3" bestFit="1" customWidth="1"/>
    <col min="7" max="7" width="9.5" style="3" bestFit="1" customWidth="1"/>
    <col min="8" max="8" width="6.5" style="3" bestFit="1" customWidth="1"/>
    <col min="9" max="9" width="8.796875" style="5" bestFit="1" customWidth="1"/>
    <col min="10" max="10" width="9.296875" style="3" bestFit="1" customWidth="1"/>
    <col min="11" max="11" width="11.296875" style="3" bestFit="1" customWidth="1"/>
    <col min="12" max="12" width="9.09765625" style="3" bestFit="1" customWidth="1"/>
    <col min="13" max="13" width="6.19921875" style="3" bestFit="1" customWidth="1"/>
    <col min="14" max="14" width="9.59765625" style="3" customWidth="1"/>
    <col min="15" max="15" width="9.09765625" style="3" customWidth="1"/>
    <col min="16" max="16" width="9.796875" style="3" bestFit="1" customWidth="1"/>
    <col min="17" max="17" width="11.796875" style="6" bestFit="1" customWidth="1"/>
    <col min="18" max="18" width="12.09765625" style="3" bestFit="1" customWidth="1"/>
    <col min="19" max="16384" width="8.796875" style="3"/>
  </cols>
  <sheetData>
    <row r="1" spans="1:17" x14ac:dyDescent="0.25">
      <c r="B1" s="3" t="s">
        <v>10</v>
      </c>
      <c r="C1" s="4">
        <v>43470</v>
      </c>
    </row>
    <row r="2" spans="1:17" x14ac:dyDescent="0.25">
      <c r="B2" s="3" t="s">
        <v>11</v>
      </c>
      <c r="C2" s="7">
        <f>Goals!D2</f>
        <v>23</v>
      </c>
    </row>
    <row r="3" spans="1:17" x14ac:dyDescent="0.25">
      <c r="B3" s="3" t="s">
        <v>13</v>
      </c>
      <c r="C3" s="7">
        <f>C2*0.02</f>
        <v>0.46</v>
      </c>
    </row>
    <row r="5" spans="1:17" s="2" customFormat="1" ht="69" x14ac:dyDescent="0.25">
      <c r="A5" s="11" t="s">
        <v>20</v>
      </c>
      <c r="B5" s="11" t="s">
        <v>0</v>
      </c>
      <c r="C5" s="11" t="s">
        <v>9</v>
      </c>
      <c r="D5" s="11" t="s">
        <v>15</v>
      </c>
      <c r="E5" s="11" t="s">
        <v>8</v>
      </c>
      <c r="F5" s="11" t="s">
        <v>14</v>
      </c>
      <c r="G5" s="11" t="s">
        <v>22</v>
      </c>
      <c r="H5" s="11" t="s">
        <v>7</v>
      </c>
      <c r="I5" s="12" t="s">
        <v>16</v>
      </c>
      <c r="J5" s="11" t="s">
        <v>17</v>
      </c>
      <c r="K5" s="11" t="s">
        <v>18</v>
      </c>
      <c r="L5" s="11" t="s">
        <v>23</v>
      </c>
      <c r="M5" s="11" t="s">
        <v>24</v>
      </c>
      <c r="N5" s="13" t="s">
        <v>26</v>
      </c>
      <c r="O5" s="13" t="s">
        <v>25</v>
      </c>
      <c r="P5" s="13" t="s">
        <v>27</v>
      </c>
      <c r="Q5" s="11" t="s">
        <v>12</v>
      </c>
    </row>
    <row r="6" spans="1:17" x14ac:dyDescent="0.25">
      <c r="A6" s="14">
        <v>1</v>
      </c>
      <c r="B6" s="14" t="s">
        <v>1</v>
      </c>
      <c r="C6" s="15">
        <v>43344</v>
      </c>
      <c r="D6" s="35">
        <v>2</v>
      </c>
      <c r="E6" s="16">
        <f t="shared" ref="E6:E9" si="0">SUM($C$1-C6)/30</f>
        <v>4.2</v>
      </c>
      <c r="F6" s="20">
        <v>0.1</v>
      </c>
      <c r="G6" s="36">
        <f>E6*F6</f>
        <v>0.42000000000000004</v>
      </c>
      <c r="H6" s="32">
        <v>5</v>
      </c>
      <c r="I6" s="17">
        <f>45760/2080</f>
        <v>22</v>
      </c>
      <c r="J6" s="18">
        <f>260.01+72</f>
        <v>332.01</v>
      </c>
      <c r="K6" s="19">
        <f>5720.01+1440</f>
        <v>7160.01</v>
      </c>
      <c r="L6" s="33">
        <f>K6/$K$16</f>
        <v>0.24024895931409687</v>
      </c>
      <c r="M6" s="34">
        <v>1</v>
      </c>
      <c r="N6" s="37">
        <f>L6*M6</f>
        <v>0.24024895931409687</v>
      </c>
      <c r="O6" s="37">
        <f>SUM(D6+G6+H6+N6)</f>
        <v>7.6602489593140968</v>
      </c>
      <c r="P6" s="38">
        <f>O6*$O$18</f>
        <v>0.20121484001350398</v>
      </c>
      <c r="Q6" s="21">
        <f>SUM($Q$16*P6)</f>
        <v>1006.0742000675199</v>
      </c>
    </row>
    <row r="7" spans="1:17" x14ac:dyDescent="0.25">
      <c r="A7" s="14">
        <v>2</v>
      </c>
      <c r="B7" s="14" t="s">
        <v>2</v>
      </c>
      <c r="C7" s="15">
        <v>43405</v>
      </c>
      <c r="D7" s="35">
        <v>2</v>
      </c>
      <c r="E7" s="16">
        <f t="shared" si="0"/>
        <v>2.1666666666666665</v>
      </c>
      <c r="F7" s="20">
        <v>0.1</v>
      </c>
      <c r="G7" s="36">
        <f t="shared" ref="G7:G9" si="1">E7*F7</f>
        <v>0.21666666666666667</v>
      </c>
      <c r="H7" s="32">
        <v>10</v>
      </c>
      <c r="I7" s="17">
        <v>52</v>
      </c>
      <c r="J7" s="18">
        <f>221+5+8</f>
        <v>234</v>
      </c>
      <c r="K7" s="19">
        <v>12298</v>
      </c>
      <c r="L7" s="33">
        <f>K7/$K$16</f>
        <v>0.41265049932119696</v>
      </c>
      <c r="M7" s="34">
        <v>1</v>
      </c>
      <c r="N7" s="37">
        <f t="shared" ref="N7:N9" si="2">L7*M7</f>
        <v>0.41265049932119696</v>
      </c>
      <c r="O7" s="37">
        <f>SUM(D7+G7+H7+N7)</f>
        <v>12.629317165987864</v>
      </c>
      <c r="P7" s="38">
        <f>O7*$O$18</f>
        <v>0.33173935292849654</v>
      </c>
      <c r="Q7" s="21">
        <f>SUM($Q$16*P7)</f>
        <v>1658.6967646424828</v>
      </c>
    </row>
    <row r="8" spans="1:17" x14ac:dyDescent="0.25">
      <c r="A8" s="14">
        <v>3</v>
      </c>
      <c r="B8" s="14" t="s">
        <v>3</v>
      </c>
      <c r="C8" s="15">
        <v>43405</v>
      </c>
      <c r="D8" s="35">
        <v>2</v>
      </c>
      <c r="E8" s="16">
        <f t="shared" si="0"/>
        <v>2.1666666666666665</v>
      </c>
      <c r="F8" s="20">
        <v>0.1</v>
      </c>
      <c r="G8" s="36">
        <f t="shared" si="1"/>
        <v>0.21666666666666667</v>
      </c>
      <c r="H8" s="32">
        <v>5</v>
      </c>
      <c r="I8" s="17">
        <f>50000/2080</f>
        <v>24.03846153846154</v>
      </c>
      <c r="J8" s="18">
        <f>86.67+152.5+18.92</f>
        <v>258.09000000000003</v>
      </c>
      <c r="K8" s="19">
        <f>2083.33+3660+671.12</f>
        <v>6414.45</v>
      </c>
      <c r="L8" s="33">
        <f>K8/$K$16</f>
        <v>0.21523223250698095</v>
      </c>
      <c r="M8" s="34">
        <v>1</v>
      </c>
      <c r="N8" s="37">
        <f t="shared" si="2"/>
        <v>0.21523223250698095</v>
      </c>
      <c r="O8" s="37">
        <f>SUM(D8+G8+H8+N8)</f>
        <v>7.4318988991736479</v>
      </c>
      <c r="P8" s="38">
        <f>O8*$O$18</f>
        <v>0.19521667715192143</v>
      </c>
      <c r="Q8" s="21">
        <f>SUM($Q$16*P8)</f>
        <v>976.08338575960715</v>
      </c>
    </row>
    <row r="9" spans="1:17" x14ac:dyDescent="0.25">
      <c r="A9" s="14">
        <v>4</v>
      </c>
      <c r="B9" s="14" t="s">
        <v>4</v>
      </c>
      <c r="C9" s="15">
        <v>43405</v>
      </c>
      <c r="D9" s="35">
        <v>2</v>
      </c>
      <c r="E9" s="16">
        <f t="shared" si="0"/>
        <v>2.1666666666666665</v>
      </c>
      <c r="F9" s="20">
        <v>0.1</v>
      </c>
      <c r="G9" s="36">
        <f t="shared" si="1"/>
        <v>0.21666666666666667</v>
      </c>
      <c r="H9" s="32">
        <v>8</v>
      </c>
      <c r="I9" s="17">
        <v>20</v>
      </c>
      <c r="J9" s="18">
        <f>175.5+14</f>
        <v>189.5</v>
      </c>
      <c r="K9" s="19">
        <f>3510+420</f>
        <v>3930</v>
      </c>
      <c r="L9" s="33">
        <f>K9/$K$16</f>
        <v>0.13186830885772516</v>
      </c>
      <c r="M9" s="34">
        <v>1</v>
      </c>
      <c r="N9" s="37">
        <f t="shared" si="2"/>
        <v>0.13186830885772516</v>
      </c>
      <c r="O9" s="37">
        <f>SUM(D9+G9+H9+N9)</f>
        <v>10.348534975524393</v>
      </c>
      <c r="P9" s="38">
        <f>O9*$O$18</f>
        <v>0.2718291299060781</v>
      </c>
      <c r="Q9" s="21">
        <f>SUM($Q$16*P9)</f>
        <v>1359.1456495303905</v>
      </c>
    </row>
    <row r="10" spans="1:17" x14ac:dyDescent="0.25">
      <c r="A10" s="14">
        <v>5</v>
      </c>
      <c r="B10" s="14" t="s">
        <v>5</v>
      </c>
      <c r="C10" s="15">
        <v>43440</v>
      </c>
      <c r="D10" s="35"/>
      <c r="E10" s="16"/>
      <c r="F10" s="20"/>
      <c r="G10" s="36"/>
      <c r="H10" s="32"/>
      <c r="I10" s="17"/>
      <c r="J10" s="18"/>
      <c r="K10" s="19"/>
      <c r="L10" s="33"/>
      <c r="M10" s="34"/>
      <c r="N10" s="37"/>
      <c r="O10" s="37"/>
      <c r="P10" s="38"/>
      <c r="Q10" s="21"/>
    </row>
    <row r="11" spans="1:17" x14ac:dyDescent="0.25">
      <c r="A11" s="14">
        <v>6</v>
      </c>
      <c r="B11" s="14" t="s">
        <v>6</v>
      </c>
      <c r="C11" s="15">
        <v>43453</v>
      </c>
      <c r="D11" s="35"/>
      <c r="E11" s="16"/>
      <c r="F11" s="20"/>
      <c r="G11" s="36"/>
      <c r="H11" s="32"/>
      <c r="I11" s="17"/>
      <c r="J11" s="18"/>
      <c r="K11" s="19"/>
      <c r="L11" s="33"/>
      <c r="M11" s="34"/>
      <c r="N11" s="37"/>
      <c r="O11" s="37"/>
      <c r="P11" s="38"/>
      <c r="Q11" s="21"/>
    </row>
    <row r="12" spans="1:17" x14ac:dyDescent="0.25">
      <c r="A12" s="14"/>
      <c r="B12" s="14"/>
      <c r="C12" s="15"/>
      <c r="D12" s="35"/>
      <c r="E12" s="16"/>
      <c r="F12" s="20"/>
      <c r="G12" s="36"/>
      <c r="H12" s="32"/>
      <c r="I12" s="17"/>
      <c r="J12" s="18"/>
      <c r="K12" s="19"/>
      <c r="L12" s="33"/>
      <c r="M12" s="34"/>
      <c r="N12" s="37"/>
      <c r="O12" s="37"/>
      <c r="P12" s="38"/>
      <c r="Q12" s="21"/>
    </row>
    <row r="13" spans="1:17" x14ac:dyDescent="0.25">
      <c r="A13" s="14"/>
      <c r="B13" s="14"/>
      <c r="C13" s="15"/>
      <c r="D13" s="35"/>
      <c r="E13" s="16"/>
      <c r="F13" s="20"/>
      <c r="G13" s="36"/>
      <c r="H13" s="32"/>
      <c r="I13" s="17"/>
      <c r="J13" s="18"/>
      <c r="K13" s="19"/>
      <c r="L13" s="33"/>
      <c r="M13" s="34"/>
      <c r="N13" s="37"/>
      <c r="O13" s="37"/>
      <c r="P13" s="38"/>
      <c r="Q13" s="21"/>
    </row>
    <row r="14" spans="1:17" x14ac:dyDescent="0.25">
      <c r="A14" s="14"/>
      <c r="B14" s="14"/>
      <c r="C14" s="15"/>
      <c r="D14" s="35"/>
      <c r="E14" s="16"/>
      <c r="F14" s="20"/>
      <c r="G14" s="36"/>
      <c r="H14" s="32"/>
      <c r="I14" s="17"/>
      <c r="J14" s="18"/>
      <c r="K14" s="19"/>
      <c r="L14" s="33"/>
      <c r="M14" s="34"/>
      <c r="N14" s="37"/>
      <c r="O14" s="37"/>
      <c r="P14" s="38"/>
      <c r="Q14" s="21"/>
    </row>
    <row r="15" spans="1:17" x14ac:dyDescent="0.25">
      <c r="A15" s="14"/>
      <c r="B15" s="14"/>
      <c r="C15" s="15"/>
      <c r="D15" s="35"/>
      <c r="E15" s="16"/>
      <c r="F15" s="20"/>
      <c r="G15" s="36"/>
      <c r="H15" s="32"/>
      <c r="I15" s="17"/>
      <c r="J15" s="18"/>
      <c r="K15" s="19"/>
      <c r="L15" s="33"/>
      <c r="M15" s="34"/>
      <c r="N15" s="37"/>
      <c r="O15" s="37"/>
      <c r="P15" s="38"/>
      <c r="Q15" s="21"/>
    </row>
    <row r="16" spans="1:17" s="28" customFormat="1" ht="22.8" customHeight="1" x14ac:dyDescent="0.25">
      <c r="A16" s="22"/>
      <c r="B16" s="22" t="s">
        <v>19</v>
      </c>
      <c r="C16" s="22">
        <f>COUNTA(C6:C15)</f>
        <v>6</v>
      </c>
      <c r="D16" s="23">
        <f>SUM(D6:D11)</f>
        <v>8</v>
      </c>
      <c r="E16" s="23">
        <f>SUM(E6:E11)</f>
        <v>10.7</v>
      </c>
      <c r="F16" s="23"/>
      <c r="G16" s="23"/>
      <c r="H16" s="24"/>
      <c r="I16" s="25">
        <f>SUM(I6:I11)</f>
        <v>118.03846153846155</v>
      </c>
      <c r="J16" s="26">
        <f>SUM(J6:J11)</f>
        <v>1013.6</v>
      </c>
      <c r="K16" s="27">
        <f>SUM(K6:K11)</f>
        <v>29802.460000000003</v>
      </c>
      <c r="L16" s="27">
        <f>SUM(L6:L11)</f>
        <v>1</v>
      </c>
      <c r="M16" s="27"/>
      <c r="N16" s="40">
        <f>SUM(N6:N15)</f>
        <v>1</v>
      </c>
      <c r="O16" s="40">
        <f>SUM(O6:O15)</f>
        <v>38.07</v>
      </c>
      <c r="P16" s="40">
        <v>100</v>
      </c>
      <c r="Q16" s="41">
        <v>5000</v>
      </c>
    </row>
    <row r="17" spans="1:17" x14ac:dyDescent="0.25">
      <c r="H17" s="1"/>
      <c r="K17" s="5"/>
      <c r="L17" s="5"/>
      <c r="M17" s="5"/>
    </row>
    <row r="18" spans="1:17" x14ac:dyDescent="0.25">
      <c r="A18" s="29"/>
      <c r="B18" s="39" t="s">
        <v>21</v>
      </c>
      <c r="C18" s="29"/>
      <c r="D18" s="29"/>
      <c r="E18" s="29"/>
      <c r="F18" s="29"/>
      <c r="G18" s="30"/>
      <c r="H18" s="29"/>
      <c r="I18" s="31"/>
      <c r="J18" s="29"/>
      <c r="K18" s="31"/>
      <c r="L18" s="31"/>
      <c r="M18" s="31"/>
      <c r="N18" s="29"/>
      <c r="O18" s="30">
        <f>100/(O16*100)</f>
        <v>2.6267402153926978E-2</v>
      </c>
      <c r="P18" s="29"/>
      <c r="Q18" s="31">
        <f>SUM(Q16-(Q6+Q7+Q8+Q9+Q10+Q11+Q12+Q13+Q14+Q15))</f>
        <v>0</v>
      </c>
    </row>
    <row r="19" spans="1:17" x14ac:dyDescent="0.25">
      <c r="K19" s="5"/>
      <c r="L19" s="5"/>
      <c r="M19" s="5"/>
    </row>
    <row r="24" spans="1:17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7" x14ac:dyDescent="0.2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7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7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7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7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7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7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Goals</vt:lpstr>
      <vt:lpstr>Calculations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 Galvan</dc:creator>
  <cp:lastModifiedBy>Kena Galvan</cp:lastModifiedBy>
  <cp:lastPrinted>2018-12-28T18:59:20Z</cp:lastPrinted>
  <dcterms:created xsi:type="dcterms:W3CDTF">2018-01-05T19:56:22Z</dcterms:created>
  <dcterms:modified xsi:type="dcterms:W3CDTF">2018-12-28T19:00:01Z</dcterms:modified>
</cp:coreProperties>
</file>